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80" windowHeight="5160" activeTab="0"/>
  </bookViews>
  <sheets>
    <sheet name="106EVA" sheetId="1" r:id="rId1"/>
  </sheets>
  <definedNames/>
  <calcPr fullCalcOnLoad="1"/>
</workbook>
</file>

<file path=xl/sharedStrings.xml><?xml version="1.0" encoding="utf-8"?>
<sst xmlns="http://schemas.openxmlformats.org/spreadsheetml/2006/main" count="97" uniqueCount="41">
  <si>
    <t xml:space="preserve">EFFLUENT VARIABILITY ANALYSIS - </t>
  </si>
  <si>
    <t>=</t>
  </si>
  <si>
    <t>SUBSTANCE:</t>
  </si>
  <si>
    <t>|</t>
  </si>
  <si>
    <t>------</t>
  </si>
  <si>
    <t>NUMBER OF VALUES:</t>
  </si>
  <si>
    <t>TOTAL</t>
  </si>
  <si>
    <t>DETECTED</t>
  </si>
  <si>
    <t>NON-DETECTED</t>
  </si>
  <si>
    <t>d</t>
  </si>
  <si>
    <t>m</t>
  </si>
  <si>
    <t>mean of all data</t>
  </si>
  <si>
    <t>s</t>
  </si>
  <si>
    <t>n</t>
  </si>
  <si>
    <t>d^n</t>
  </si>
  <si>
    <t>p</t>
  </si>
  <si>
    <t>Z_p</t>
  </si>
  <si>
    <t>1+(s/m)^2</t>
  </si>
  <si>
    <t>(sigma_d)^2</t>
  </si>
  <si>
    <t>mu_d</t>
  </si>
  <si>
    <t>(sigma_dn)^2</t>
  </si>
  <si>
    <t>mu_dn</t>
  </si>
  <si>
    <t>P_99 exponent</t>
  </si>
  <si>
    <t>-------</t>
  </si>
  <si>
    <t>P_99</t>
  </si>
  <si>
    <t>NOTES:  For purposes of this summary, ^ represents an exponent</t>
  </si>
  <si>
    <t xml:space="preserve">        or superscript while _ represents a subscript.</t>
  </si>
  <si>
    <t>How to use:</t>
  </si>
  <si>
    <t>Spreadsheet will add those up and do</t>
  </si>
  <si>
    <t>the calculations automatically, P99s</t>
  </si>
  <si>
    <t>are listed in row 42.</t>
  </si>
  <si>
    <t>Type in detected results in column J</t>
  </si>
  <si>
    <t>are identified with a &lt; sign in the</t>
  </si>
  <si>
    <t>and enter that total in cell C7.</t>
  </si>
  <si>
    <t>of data with data in column J.</t>
  </si>
  <si>
    <t xml:space="preserve">Be sure bolded cells contains full range </t>
  </si>
  <si>
    <t>Add up total # of no-detects (which</t>
  </si>
  <si>
    <t>"result_code" column of the DMR)</t>
  </si>
  <si>
    <t>minimum</t>
  </si>
  <si>
    <t>maximum</t>
  </si>
  <si>
    <t>result_amt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</si>
</sst>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0" fontId="0" fillId="33" borderId="0" xfId="0" applyFill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showGridLines="0" tabSelected="1" zoomScalePageLayoutView="0" workbookViewId="0" topLeftCell="A1">
      <selection activeCell="J24" sqref="J24"/>
    </sheetView>
  </sheetViews>
  <sheetFormatPr defaultColWidth="10.28125" defaultRowHeight="12.75"/>
  <cols>
    <col min="1" max="1" width="20.7109375" style="0" customWidth="1"/>
    <col min="2" max="2" width="2.7109375" style="0" customWidth="1"/>
    <col min="3" max="5" width="8.7109375" style="0" customWidth="1"/>
    <col min="6" max="6" width="2.7109375" style="0" customWidth="1"/>
    <col min="7" max="9" width="8.7109375" style="0" customWidth="1"/>
    <col min="10" max="10" width="9.140625" style="0" customWidth="1"/>
    <col min="11" max="11" width="10.28125" style="3" customWidth="1"/>
    <col min="12" max="13" width="9.7109375" style="0" customWidth="1"/>
  </cols>
  <sheetData>
    <row r="1" spans="1:10" ht="12.75">
      <c r="A1" t="s">
        <v>0</v>
      </c>
      <c r="J1" t="s">
        <v>40</v>
      </c>
    </row>
    <row r="2" spans="1:11" ht="12.7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K2" s="9"/>
    </row>
    <row r="3" spans="1:11" ht="12.75">
      <c r="A3" t="s">
        <v>2</v>
      </c>
      <c r="C3" s="12"/>
      <c r="F3" t="s">
        <v>3</v>
      </c>
      <c r="G3" s="12"/>
      <c r="K3" s="10"/>
    </row>
    <row r="4" spans="1:12" ht="12.75">
      <c r="A4" t="s">
        <v>5</v>
      </c>
      <c r="C4" s="4" t="s">
        <v>4</v>
      </c>
      <c r="F4" t="s">
        <v>3</v>
      </c>
      <c r="G4" s="4"/>
      <c r="L4" t="s">
        <v>27</v>
      </c>
    </row>
    <row r="5" spans="1:6" ht="12.75">
      <c r="A5" t="s">
        <v>6</v>
      </c>
      <c r="C5">
        <f>+C6+C7</f>
        <v>0</v>
      </c>
      <c r="F5" t="s">
        <v>3</v>
      </c>
    </row>
    <row r="6" spans="1:12" ht="12.75">
      <c r="A6" t="s">
        <v>7</v>
      </c>
      <c r="C6" s="13">
        <f>COUNTA(J4:J1100)</f>
        <v>0</v>
      </c>
      <c r="F6" t="s">
        <v>3</v>
      </c>
      <c r="L6" s="11" t="s">
        <v>31</v>
      </c>
    </row>
    <row r="7" spans="1:12" ht="12.75">
      <c r="A7" t="s">
        <v>8</v>
      </c>
      <c r="C7">
        <v>0</v>
      </c>
      <c r="F7" t="s">
        <v>3</v>
      </c>
      <c r="L7" s="11"/>
    </row>
    <row r="8" spans="6:12" ht="12.75">
      <c r="F8" t="s">
        <v>3</v>
      </c>
      <c r="L8" s="11" t="s">
        <v>36</v>
      </c>
    </row>
    <row r="9" spans="1:12" ht="12.75">
      <c r="A9" t="s">
        <v>9</v>
      </c>
      <c r="C9" t="e">
        <f>C7/C5</f>
        <v>#DIV/0!</v>
      </c>
      <c r="F9" t="s">
        <v>3</v>
      </c>
      <c r="L9" s="11" t="s">
        <v>32</v>
      </c>
    </row>
    <row r="10" spans="6:12" ht="12.75">
      <c r="F10" t="s">
        <v>3</v>
      </c>
      <c r="L10" s="11" t="s">
        <v>37</v>
      </c>
    </row>
    <row r="11" spans="1:12" ht="12.75">
      <c r="A11" t="s">
        <v>10</v>
      </c>
      <c r="C11" s="14" t="e">
        <f>AVERAGE(J4:J1100)</f>
        <v>#DIV/0!</v>
      </c>
      <c r="F11" t="s">
        <v>3</v>
      </c>
      <c r="L11" s="11" t="s">
        <v>33</v>
      </c>
    </row>
    <row r="12" ht="12.75">
      <c r="F12" t="s">
        <v>3</v>
      </c>
    </row>
    <row r="13" spans="1:12" ht="12.75">
      <c r="A13" t="s">
        <v>11</v>
      </c>
      <c r="C13" t="e">
        <f>C11*C6/C5</f>
        <v>#DIV/0!</v>
      </c>
      <c r="F13" t="s">
        <v>3</v>
      </c>
      <c r="L13" s="11" t="s">
        <v>35</v>
      </c>
    </row>
    <row r="14" spans="6:12" ht="12.75">
      <c r="F14" t="s">
        <v>3</v>
      </c>
      <c r="L14" s="11" t="s">
        <v>34</v>
      </c>
    </row>
    <row r="15" spans="1:12" ht="12.75">
      <c r="A15" t="s">
        <v>12</v>
      </c>
      <c r="C15" s="14" t="e">
        <f>(STDEV(J4:J1100))</f>
        <v>#DIV/0!</v>
      </c>
      <c r="D15" s="5"/>
      <c r="F15" t="s">
        <v>3</v>
      </c>
      <c r="H15" s="5"/>
      <c r="L15" s="11"/>
    </row>
    <row r="16" spans="6:12" ht="12.75">
      <c r="F16" t="s">
        <v>3</v>
      </c>
      <c r="L16" t="s">
        <v>28</v>
      </c>
    </row>
    <row r="17" spans="2:12" ht="12.75">
      <c r="B17" s="2"/>
      <c r="C17" s="2" t="s">
        <v>4</v>
      </c>
      <c r="D17" s="2" t="s">
        <v>4</v>
      </c>
      <c r="E17" s="2" t="s">
        <v>4</v>
      </c>
      <c r="F17" t="s">
        <v>3</v>
      </c>
      <c r="G17" s="2"/>
      <c r="H17" s="2"/>
      <c r="I17" s="2"/>
      <c r="L17" t="s">
        <v>29</v>
      </c>
    </row>
    <row r="18" spans="1:12" ht="12.75">
      <c r="A18" t="s">
        <v>13</v>
      </c>
      <c r="C18">
        <v>1</v>
      </c>
      <c r="D18">
        <v>4</v>
      </c>
      <c r="E18">
        <v>30</v>
      </c>
      <c r="F18" t="s">
        <v>3</v>
      </c>
      <c r="L18" t="s">
        <v>30</v>
      </c>
    </row>
    <row r="19" ht="12.75">
      <c r="F19" t="s">
        <v>3</v>
      </c>
    </row>
    <row r="20" spans="1:6" ht="12.75">
      <c r="A20" t="s">
        <v>14</v>
      </c>
      <c r="C20" t="e">
        <f>C9^C18</f>
        <v>#DIV/0!</v>
      </c>
      <c r="D20" t="e">
        <f>C9^D18</f>
        <v>#DIV/0!</v>
      </c>
      <c r="E20" t="e">
        <f>C9^E18</f>
        <v>#DIV/0!</v>
      </c>
      <c r="F20" t="s">
        <v>3</v>
      </c>
    </row>
    <row r="21" ht="12.75">
      <c r="F21" t="s">
        <v>3</v>
      </c>
    </row>
    <row r="22" spans="1:6" ht="12.75">
      <c r="A22" t="s">
        <v>15</v>
      </c>
      <c r="C22" t="e">
        <f>(0.99-C20)/(1-C20)</f>
        <v>#DIV/0!</v>
      </c>
      <c r="D22" t="e">
        <f>(0.99-D20)/(1-D20)</f>
        <v>#DIV/0!</v>
      </c>
      <c r="E22" t="e">
        <f>(0.99-E20)/(1-E20)</f>
        <v>#DIV/0!</v>
      </c>
      <c r="F22" t="s">
        <v>3</v>
      </c>
    </row>
    <row r="23" spans="3:9" ht="12.75">
      <c r="C23" s="8" t="e">
        <f>SQRT(LN(1/((1-C22)^2)))</f>
        <v>#DIV/0!</v>
      </c>
      <c r="D23" s="8" t="e">
        <f>SQRT(LN(1/((1-D22)^2)))</f>
        <v>#DIV/0!</v>
      </c>
      <c r="E23" s="8" t="e">
        <f>SQRT(LN(1/((1-E22)^2)))</f>
        <v>#DIV/0!</v>
      </c>
      <c r="F23" t="s">
        <v>3</v>
      </c>
      <c r="G23" s="8"/>
      <c r="H23" s="8"/>
      <c r="I23" s="8"/>
    </row>
    <row r="24" spans="1:6" ht="12.75">
      <c r="A24" t="s">
        <v>16</v>
      </c>
      <c r="C24" t="e">
        <f>C23-(2.515517+0.802853*C23+0.010328*(C23^2))/(1+1.432788*C23+0.189269*(C23^2)+0.001308*(C23^3))</f>
        <v>#DIV/0!</v>
      </c>
      <c r="D24" t="e">
        <f>D23-(2.515517+0.802853*D23+0.010328*(D23^2))/(1+1.432788*D23+0.189269*(D23^2)+0.001308*(D23^3))</f>
        <v>#DIV/0!</v>
      </c>
      <c r="E24" t="e">
        <f>E23-(2.515517+0.802853*E23+0.010328*(E23^2))/(1+1.432788*E23+0.189269*(E23^2)+0.001308*(E23^3))</f>
        <v>#DIV/0!</v>
      </c>
      <c r="F24" t="s">
        <v>3</v>
      </c>
    </row>
    <row r="25" ht="12.75">
      <c r="F25" t="s">
        <v>3</v>
      </c>
    </row>
    <row r="26" ht="12.75">
      <c r="F26" t="s">
        <v>3</v>
      </c>
    </row>
    <row r="27" spans="1:6" ht="12.75">
      <c r="A27" t="s">
        <v>17</v>
      </c>
      <c r="C27" t="e">
        <f>((C15/C11)^2)+1</f>
        <v>#DIV/0!</v>
      </c>
      <c r="D27" t="e">
        <f>((C15/C11)^2)+1</f>
        <v>#DIV/0!</v>
      </c>
      <c r="E27" t="e">
        <f>((C15/C11)^2)+1</f>
        <v>#DIV/0!</v>
      </c>
      <c r="F27" t="s">
        <v>3</v>
      </c>
    </row>
    <row r="28" ht="12.75">
      <c r="F28" t="s">
        <v>3</v>
      </c>
    </row>
    <row r="29" spans="1:6" ht="12.75">
      <c r="A29" t="s">
        <v>18</v>
      </c>
      <c r="C29" t="e">
        <f>LN(C27)</f>
        <v>#DIV/0!</v>
      </c>
      <c r="D29" t="e">
        <f>LN(D27)</f>
        <v>#DIV/0!</v>
      </c>
      <c r="E29" t="e">
        <f>LN(E27)</f>
        <v>#DIV/0!</v>
      </c>
      <c r="F29" t="s">
        <v>3</v>
      </c>
    </row>
    <row r="30" ht="12.75">
      <c r="F30" t="s">
        <v>3</v>
      </c>
    </row>
    <row r="31" spans="1:6" ht="12.75">
      <c r="A31" t="s">
        <v>19</v>
      </c>
      <c r="C31" t="e">
        <f>(LN(C11))-(C29/2)</f>
        <v>#DIV/0!</v>
      </c>
      <c r="D31" t="e">
        <f>(LN(C11))-(D29/2)</f>
        <v>#DIV/0!</v>
      </c>
      <c r="E31" t="e">
        <f>(LN(C11))-(E29/2)</f>
        <v>#DIV/0!</v>
      </c>
      <c r="F31" t="s">
        <v>3</v>
      </c>
    </row>
    <row r="32" ht="12.75">
      <c r="F32" t="s">
        <v>3</v>
      </c>
    </row>
    <row r="33" ht="12.75">
      <c r="F33" t="s">
        <v>3</v>
      </c>
    </row>
    <row r="34" spans="1:6" ht="12.75">
      <c r="A34" t="s">
        <v>20</v>
      </c>
      <c r="C34" t="e">
        <f>LN((1-C20)*((C27/(C18*(1-C9)))+((C18-1)/C18)))</f>
        <v>#DIV/0!</v>
      </c>
      <c r="D34" t="e">
        <f>LN((1-D20)*((D27/(D18*(1-C9)))+((D18-1)/D18)))</f>
        <v>#DIV/0!</v>
      </c>
      <c r="E34" t="e">
        <f>LN((1-E20)*((E27/(E18*(1-C9)))+((E18-1)/E18)))</f>
        <v>#DIV/0!</v>
      </c>
      <c r="F34" t="s">
        <v>3</v>
      </c>
    </row>
    <row r="35" ht="12.75">
      <c r="F35" t="s">
        <v>3</v>
      </c>
    </row>
    <row r="36" spans="1:6" ht="12.75">
      <c r="A36" t="s">
        <v>21</v>
      </c>
      <c r="C36" t="e">
        <f>C31+((C29-C34)/2)+(LN((1-C9)/(1-C20)))</f>
        <v>#DIV/0!</v>
      </c>
      <c r="D36" t="e">
        <f>D31+((D29-D34)/2)+(LN((1-C9)/(1-D20)))</f>
        <v>#DIV/0!</v>
      </c>
      <c r="E36" t="e">
        <f>E31+((E29-E34)/2)+(LN((1-C9)/(1-E20)))</f>
        <v>#DIV/0!</v>
      </c>
      <c r="F36" t="s">
        <v>3</v>
      </c>
    </row>
    <row r="37" ht="12.75">
      <c r="F37" t="s">
        <v>3</v>
      </c>
    </row>
    <row r="38" ht="12.75">
      <c r="F38" t="s">
        <v>3</v>
      </c>
    </row>
    <row r="39" spans="1:6" ht="12.75">
      <c r="A39" t="s">
        <v>22</v>
      </c>
      <c r="C39" t="e">
        <f>C36+(C24*(SQRT(C34)))</f>
        <v>#DIV/0!</v>
      </c>
      <c r="D39" t="e">
        <f>D36+(D24*(SQRT(D34)))</f>
        <v>#DIV/0!</v>
      </c>
      <c r="E39" t="e">
        <f>E36+(E24*(SQRT(E34)))</f>
        <v>#DIV/0!</v>
      </c>
      <c r="F39" t="s">
        <v>3</v>
      </c>
    </row>
    <row r="40" ht="12.75">
      <c r="F40" t="s">
        <v>3</v>
      </c>
    </row>
    <row r="41" spans="3:9" ht="12.75">
      <c r="C41" s="2" t="s">
        <v>23</v>
      </c>
      <c r="D41" s="2" t="s">
        <v>23</v>
      </c>
      <c r="E41" s="2" t="s">
        <v>23</v>
      </c>
      <c r="F41" t="s">
        <v>3</v>
      </c>
      <c r="G41" s="2"/>
      <c r="H41" s="2"/>
      <c r="I41" s="2"/>
    </row>
    <row r="42" spans="1:9" ht="12.75">
      <c r="A42" t="s">
        <v>24</v>
      </c>
      <c r="C42" s="1" t="e">
        <f>EXP(C39)</f>
        <v>#DIV/0!</v>
      </c>
      <c r="D42" s="1" t="e">
        <f>EXP(D39)</f>
        <v>#DIV/0!</v>
      </c>
      <c r="E42" s="1" t="e">
        <f>EXP(E39)</f>
        <v>#DIV/0!</v>
      </c>
      <c r="F42" t="s">
        <v>3</v>
      </c>
      <c r="G42" s="1"/>
      <c r="H42" s="1"/>
      <c r="I42" s="1"/>
    </row>
    <row r="43" spans="3:9" ht="12.75">
      <c r="C43" s="2" t="s">
        <v>23</v>
      </c>
      <c r="D43" s="2" t="s">
        <v>23</v>
      </c>
      <c r="E43" s="2" t="s">
        <v>23</v>
      </c>
      <c r="F43" t="s">
        <v>3</v>
      </c>
      <c r="G43" s="2"/>
      <c r="H43" s="2"/>
      <c r="I43" s="2"/>
    </row>
    <row r="44" spans="7:9" ht="12.75">
      <c r="G44" s="11"/>
      <c r="H44" s="11"/>
      <c r="I44" s="11"/>
    </row>
    <row r="45" spans="1:3" ht="12.75">
      <c r="A45" s="11" t="s">
        <v>38</v>
      </c>
      <c r="C45" s="15">
        <f>MIN(J4:J1100)</f>
        <v>0</v>
      </c>
    </row>
    <row r="46" spans="1:3" ht="12.75">
      <c r="A46" s="11" t="s">
        <v>39</v>
      </c>
      <c r="C46" s="15">
        <f>MAX(J4:J1100)</f>
        <v>0</v>
      </c>
    </row>
    <row r="49" ht="12.75">
      <c r="A49" t="s">
        <v>25</v>
      </c>
    </row>
    <row r="50" spans="1:9" ht="12.75">
      <c r="A50" t="s">
        <v>26</v>
      </c>
      <c r="G50" s="7"/>
      <c r="H50" s="6"/>
      <c r="I50" s="6"/>
    </row>
    <row r="51" spans="3:7" ht="12.75">
      <c r="C51" s="12"/>
      <c r="G51" s="12"/>
    </row>
    <row r="52" spans="3:7" ht="12.75">
      <c r="C52" s="4"/>
      <c r="G52" s="4"/>
    </row>
    <row r="63" spans="4:8" ht="12.75">
      <c r="D63" s="5"/>
      <c r="H63" s="5"/>
    </row>
    <row r="65" spans="2:9" ht="12.75">
      <c r="B65" s="2"/>
      <c r="C65" s="2"/>
      <c r="D65" s="2"/>
      <c r="E65" s="2"/>
      <c r="G65" s="2"/>
      <c r="H65" s="2"/>
      <c r="I65" s="2"/>
    </row>
    <row r="71" spans="3:9" ht="12.75">
      <c r="C71" s="8"/>
      <c r="D71" s="8"/>
      <c r="E71" s="8"/>
      <c r="G71" s="8"/>
      <c r="H71" s="8"/>
      <c r="I71" s="8"/>
    </row>
    <row r="89" spans="3:9" ht="12.75">
      <c r="C89" s="2"/>
      <c r="D89" s="2"/>
      <c r="E89" s="2"/>
      <c r="G89" s="2"/>
      <c r="H89" s="2"/>
      <c r="I89" s="2"/>
    </row>
    <row r="90" spans="3:9" ht="12.75">
      <c r="C90" s="1"/>
      <c r="D90" s="1"/>
      <c r="E90" s="1"/>
      <c r="G90" s="1"/>
      <c r="H90" s="1"/>
      <c r="I90" s="1"/>
    </row>
    <row r="91" spans="3:9" ht="12.75">
      <c r="C91" s="2"/>
      <c r="D91" s="2"/>
      <c r="E91" s="2"/>
      <c r="G91" s="2"/>
      <c r="H91" s="2"/>
      <c r="I91" s="2"/>
    </row>
    <row r="92" spans="7:9" ht="12.75">
      <c r="G92" s="11"/>
      <c r="H92" s="11"/>
      <c r="I92" s="11"/>
    </row>
    <row r="132" ht="12.75">
      <c r="J132" s="16"/>
    </row>
    <row r="290" ht="12.75">
      <c r="J290" s="16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Figiel, Diane</dc:creator>
  <cp:keywords/>
  <dc:description/>
  <cp:lastModifiedBy>Meinholz, Christopher A</cp:lastModifiedBy>
  <dcterms:created xsi:type="dcterms:W3CDTF">2001-08-20T14:11:46Z</dcterms:created>
  <dcterms:modified xsi:type="dcterms:W3CDTF">2016-05-18T18:25:19Z</dcterms:modified>
  <cp:category/>
  <cp:version/>
  <cp:contentType/>
  <cp:contentStatus/>
</cp:coreProperties>
</file>